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085" yWindow="1485" windowWidth="23070" windowHeight="10785" activeTab="1"/>
  </bookViews>
  <sheets>
    <sheet name="Сметный расчет" sheetId="1" r:id="rId1"/>
    <sheet name="Стоимость с НДС" sheetId="4" r:id="rId2"/>
  </sheets>
  <calcPr calcId="145621" calcMode="manual"/>
</workbook>
</file>

<file path=xl/calcChain.xml><?xml version="1.0" encoding="utf-8"?>
<calcChain xmlns="http://schemas.openxmlformats.org/spreadsheetml/2006/main">
  <c r="B1" i="4" l="1"/>
  <c r="M17" i="1" l="1"/>
  <c r="J10" i="1" l="1"/>
  <c r="J11" i="1"/>
  <c r="J12" i="1"/>
  <c r="J13" i="1"/>
  <c r="J14" i="1"/>
  <c r="J15" i="1"/>
  <c r="J16" i="1"/>
  <c r="J17" i="1"/>
  <c r="K10" i="1"/>
  <c r="L10" i="1"/>
  <c r="M10" i="1"/>
  <c r="I10" i="1"/>
  <c r="H10" i="1"/>
  <c r="H11" i="1"/>
  <c r="H12" i="1"/>
  <c r="H13" i="1"/>
  <c r="H14" i="1"/>
  <c r="H15" i="1"/>
  <c r="H16" i="1"/>
  <c r="H17" i="1"/>
  <c r="G10" i="1"/>
  <c r="G11" i="1"/>
  <c r="I11" i="1"/>
  <c r="K11" i="1"/>
  <c r="K12" i="1"/>
  <c r="K13" i="1"/>
  <c r="K14" i="1"/>
  <c r="K15" i="1"/>
  <c r="K16" i="1"/>
  <c r="K17" i="1"/>
  <c r="L11" i="1"/>
  <c r="L12" i="1"/>
  <c r="L13" i="1"/>
  <c r="L14" i="1"/>
  <c r="L15" i="1"/>
  <c r="L16" i="1"/>
  <c r="L17" i="1"/>
  <c r="M11" i="1"/>
  <c r="M12" i="1"/>
  <c r="M13" i="1"/>
  <c r="M14" i="1"/>
  <c r="M15" i="1"/>
  <c r="M16" i="1"/>
  <c r="N8" i="1"/>
  <c r="N9" i="1"/>
  <c r="N11" i="1"/>
  <c r="G12" i="1"/>
  <c r="I12" i="1"/>
  <c r="I13" i="1"/>
  <c r="I14" i="1"/>
  <c r="I15" i="1"/>
  <c r="I16" i="1"/>
  <c r="I17" i="1"/>
  <c r="N10" i="1"/>
  <c r="G13" i="1"/>
  <c r="N12" i="1"/>
  <c r="N13" i="1"/>
  <c r="G14" i="1"/>
  <c r="N14" i="1"/>
  <c r="G15" i="1"/>
  <c r="N15" i="1"/>
  <c r="G16" i="1"/>
  <c r="G17" i="1"/>
  <c r="N17" i="1"/>
  <c r="C7" i="4" s="1"/>
  <c r="F7" i="4" s="1"/>
  <c r="K7" i="4" s="1"/>
  <c r="L7" i="4" s="1"/>
  <c r="N16" i="1"/>
  <c r="H7" i="4" l="1"/>
</calcChain>
</file>

<file path=xl/sharedStrings.xml><?xml version="1.0" encoding="utf-8"?>
<sst xmlns="http://schemas.openxmlformats.org/spreadsheetml/2006/main" count="52" uniqueCount="49">
  <si>
    <t>№ п/п</t>
  </si>
  <si>
    <t>Наименование</t>
  </si>
  <si>
    <t>Объект</t>
  </si>
  <si>
    <t>СМР, тыс. руб., без НДС</t>
  </si>
  <si>
    <t>Количество</t>
  </si>
  <si>
    <t>Общая стоимость, тыс. руб., без НДС</t>
  </si>
  <si>
    <t>Содержание дирекции строительства, тыс. руб., без НДС</t>
  </si>
  <si>
    <t>Прочие работы и затраты, тыс. руб.,  без НДС</t>
  </si>
  <si>
    <t>Единица измерений</t>
  </si>
  <si>
    <t>Оборудование и материалы</t>
  </si>
  <si>
    <t>Составил:</t>
  </si>
  <si>
    <t>Стоимость за единицу, тыс. руб., без НДС</t>
  </si>
  <si>
    <t>Благоустройство, временные здания и сооружения, тыс. руб., без НДС</t>
  </si>
  <si>
    <t>Согласовано:</t>
  </si>
  <si>
    <t>ИТОГО:</t>
  </si>
  <si>
    <t>Непредвиденные работы и затраты, тыс. руб., без НДС</t>
  </si>
  <si>
    <t>ПИР,авторский надзор тыс. руб., без НДС</t>
  </si>
  <si>
    <t>Телемеханика ПО ЧЭС</t>
  </si>
  <si>
    <t>Модернизация</t>
  </si>
  <si>
    <t>2011 год</t>
  </si>
  <si>
    <t>2012 год</t>
  </si>
  <si>
    <t>2013 год</t>
  </si>
  <si>
    <t>2014 год</t>
  </si>
  <si>
    <t>Предельная стоимость на торги</t>
  </si>
  <si>
    <t>Номер инвестиционного проекта: F_000-21-1-04.30-0053</t>
  </si>
  <si>
    <t>код ИП</t>
  </si>
  <si>
    <t>Нименование ИП</t>
  </si>
  <si>
    <t>Всего, в тыс.руб. без НДС</t>
  </si>
  <si>
    <t>Всего, в тыс.руб. с НДС</t>
  </si>
  <si>
    <t>Примечание: стоимость рассчитана на основании коммерческого предложения №67/КП-2011 от 28.06.11</t>
  </si>
  <si>
    <t>Плановая стоимость, тыс. руб. без НДС</t>
  </si>
  <si>
    <t>Затраты по инвестиционному проекту</t>
  </si>
  <si>
    <t>Затраты не облагаемые НДС, учтённые в стоимости ИП</t>
  </si>
  <si>
    <t>Факт финансирования на 01.01.2019, тыс.руб. с НДС (18%)</t>
  </si>
  <si>
    <t>КЗ на 01.01.2019, тыс.руб. (с учетом ставки НДС 18%)</t>
  </si>
  <si>
    <t>План финансирования после 01.01.2019 тыс.руб. с НДС (20%)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</si>
  <si>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</si>
  <si>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</si>
  <si>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</si>
  <si>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</si>
  <si>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</si>
  <si>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12=8+9+10</t>
  </si>
  <si>
    <t>13</t>
  </si>
  <si>
    <t>14</t>
  </si>
  <si>
    <t>15</t>
  </si>
  <si>
    <t>16=13+14+15</t>
  </si>
  <si>
    <t>F_000-21-1-04.30-0053</t>
  </si>
  <si>
    <t>Реконструкция ВЧ -каналов связи и создание комплексов телемеханики АСТУ в Вожегодском РЭС на объектах ПС 35/10 кВ "Гридино", "Сурково",  "Деревенька", "Никитино", реконструкция ВЧ-каналов связи и комплексов телемеханики на объектах ПС 110/35/10 кВ "Вожега", "Явенга тяговая". (9 комплексов)</t>
  </si>
  <si>
    <t>Сметный расчет по ИП F_000-21-1-04.30-0053; Реконструкция ВЧ -каналов связи и создание комплексов телемеханики АСТУ в Вожегодском РЭС на объектах ПС 35/10 кВ "Гридино", "Сурково",  "Деревенька", "Никитино", реконструкция ВЧ-каналов связи и комплексов телемеханики на объектах ПС 110/35/10 кВ "Вожега", "Явенга тяговая". (9 комплексов)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</si>
</sst>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_-* #,##0.00000_р_._-;\-* #,##0.00000_р_._-;_-* &quot;-&quot;?????_р_._-;_-@_-"/>
    <numFmt numFmtId="166" formatCode="0.00000"/>
    <numFmt numFmtId="167" formatCode="_-* #,##0.00000\ _₽_-;\-* #,##0.00000\ _₽_-;_-* &quot;-&quot;?????\ _₽_-;_-@_-"/>
    <numFmt numFmtId="168" formatCode="0.000000"/>
    <numFmt numFmtId="169" formatCode="_-* #,##0.00_р_._-;\-* #,##0.00_р_._-;_-* &quot;-&quot;??_р_._-;_-@_-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/>
    <xf numFmtId="0" fontId="12" fillId="0" borderId="0"/>
    <xf numFmtId="0" fontId="14" fillId="0" borderId="0"/>
    <xf numFmtId="0" fontId="1" fillId="0" borderId="0"/>
    <xf numFmtId="0" fontId="19" fillId="0" borderId="0">
      <alignment horizontal="left" vertical="top"/>
    </xf>
    <xf numFmtId="0" fontId="20" fillId="0" borderId="0">
      <alignment horizontal="right" vertical="top"/>
    </xf>
    <xf numFmtId="0" fontId="21" fillId="0" borderId="0">
      <alignment horizontal="center" vertical="center"/>
    </xf>
    <xf numFmtId="0" fontId="22" fillId="0" borderId="0">
      <alignment horizontal="left" vertical="top"/>
    </xf>
    <xf numFmtId="0" fontId="23" fillId="0" borderId="0">
      <alignment horizontal="left" vertical="top"/>
    </xf>
    <xf numFmtId="0" fontId="22" fillId="0" borderId="0">
      <alignment horizontal="left" vertical="top"/>
    </xf>
    <xf numFmtId="0" fontId="19" fillId="0" borderId="1">
      <alignment horizontal="center" vertical="center"/>
    </xf>
    <xf numFmtId="0" fontId="19" fillId="0" borderId="7">
      <alignment horizontal="center" vertical="center"/>
    </xf>
    <xf numFmtId="0" fontId="19" fillId="0" borderId="1">
      <alignment horizontal="center" vertical="center"/>
    </xf>
    <xf numFmtId="0" fontId="19" fillId="0" borderId="1">
      <alignment horizontal="center" vertical="center"/>
    </xf>
    <xf numFmtId="0" fontId="19" fillId="0" borderId="1">
      <alignment horizontal="center" vertical="center"/>
    </xf>
    <xf numFmtId="0" fontId="24" fillId="0" borderId="1">
      <alignment horizontal="center" vertical="center"/>
    </xf>
    <xf numFmtId="0" fontId="19" fillId="0" borderId="5">
      <alignment horizontal="center" vertical="center"/>
    </xf>
    <xf numFmtId="0" fontId="22" fillId="0" borderId="0">
      <alignment horizontal="left" vertical="top"/>
    </xf>
    <xf numFmtId="0" fontId="19" fillId="0" borderId="7">
      <alignment horizontal="center" vertical="center"/>
    </xf>
    <xf numFmtId="0" fontId="19" fillId="0" borderId="1">
      <alignment horizontal="center" vertical="center"/>
    </xf>
    <xf numFmtId="0" fontId="19" fillId="0" borderId="1">
      <alignment horizontal="center" vertical="center"/>
    </xf>
    <xf numFmtId="0" fontId="19" fillId="0" borderId="1">
      <alignment horizontal="center" vertical="center"/>
    </xf>
    <xf numFmtId="0" fontId="24" fillId="0" borderId="1">
      <alignment horizontal="center" vertical="center"/>
    </xf>
    <xf numFmtId="0" fontId="19" fillId="0" borderId="5">
      <alignment horizontal="center" vertical="center"/>
    </xf>
    <xf numFmtId="0" fontId="25" fillId="0" borderId="2">
      <alignment horizontal="left" vertical="top"/>
    </xf>
    <xf numFmtId="0" fontId="19" fillId="0" borderId="0">
      <alignment horizontal="left" vertical="top"/>
    </xf>
    <xf numFmtId="0" fontId="19" fillId="0" borderId="0">
      <alignment horizontal="left" vertical="top"/>
    </xf>
    <xf numFmtId="0" fontId="19" fillId="0" borderId="0">
      <alignment horizontal="right" vertical="top"/>
    </xf>
    <xf numFmtId="0" fontId="19" fillId="0" borderId="0">
      <alignment horizontal="right" vertical="top"/>
    </xf>
    <xf numFmtId="0" fontId="22" fillId="0" borderId="0">
      <alignment horizontal="left" vertical="top"/>
    </xf>
    <xf numFmtId="0" fontId="26" fillId="0" borderId="0">
      <alignment horizontal="left" vertical="top"/>
    </xf>
    <xf numFmtId="0" fontId="26" fillId="0" borderId="0">
      <alignment horizontal="right" vertical="top"/>
    </xf>
    <xf numFmtId="0" fontId="26" fillId="0" borderId="0">
      <alignment horizontal="left" vertical="top"/>
    </xf>
    <xf numFmtId="0" fontId="26" fillId="0" borderId="0">
      <alignment horizontal="right" vertical="top"/>
    </xf>
    <xf numFmtId="0" fontId="26" fillId="0" borderId="0">
      <alignment horizontal="left" vertical="top"/>
    </xf>
    <xf numFmtId="0" fontId="27" fillId="0" borderId="0">
      <alignment horizontal="left" vertical="top"/>
    </xf>
    <xf numFmtId="0" fontId="26" fillId="0" borderId="0">
      <alignment horizontal="left" vertical="top"/>
    </xf>
    <xf numFmtId="0" fontId="26" fillId="0" borderId="0">
      <alignment horizontal="left" vertical="top"/>
    </xf>
    <xf numFmtId="0" fontId="26" fillId="0" borderId="0">
      <alignment horizontal="left" vertical="top"/>
    </xf>
    <xf numFmtId="0" fontId="26" fillId="0" borderId="0">
      <alignment horizontal="left" vertical="top"/>
    </xf>
    <xf numFmtId="0" fontId="28" fillId="0" borderId="2">
      <alignment horizontal="left" vertical="top"/>
    </xf>
    <xf numFmtId="0" fontId="22" fillId="0" borderId="2">
      <alignment horizontal="left" vertical="top"/>
    </xf>
    <xf numFmtId="0" fontId="26" fillId="0" borderId="0">
      <alignment horizontal="right" vertical="top"/>
    </xf>
    <xf numFmtId="0" fontId="22" fillId="0" borderId="2">
      <alignment horizontal="left" vertical="top"/>
    </xf>
    <xf numFmtId="0" fontId="26" fillId="0" borderId="0">
      <alignment horizontal="left"/>
    </xf>
    <xf numFmtId="0" fontId="26" fillId="0" borderId="0">
      <alignment horizontal="left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6" fillId="0" borderId="0">
      <alignment horizontal="left"/>
    </xf>
    <xf numFmtId="0" fontId="26" fillId="0" borderId="0">
      <alignment horizontal="left" vertical="top"/>
    </xf>
    <xf numFmtId="0" fontId="22" fillId="0" borderId="2">
      <alignment horizontal="left"/>
    </xf>
    <xf numFmtId="0" fontId="22" fillId="0" borderId="0">
      <alignment horizontal="left" vertical="top"/>
    </xf>
    <xf numFmtId="0" fontId="28" fillId="0" borderId="0">
      <alignment horizontal="left" vertical="top"/>
    </xf>
    <xf numFmtId="0" fontId="22" fillId="0" borderId="0">
      <alignment horizontal="center" vertical="top"/>
    </xf>
    <xf numFmtId="0" fontId="22" fillId="0" borderId="0">
      <alignment horizontal="left" vertical="top"/>
    </xf>
    <xf numFmtId="0" fontId="22" fillId="0" borderId="0">
      <alignment horizontal="right" vertical="top"/>
    </xf>
    <xf numFmtId="0" fontId="22" fillId="0" borderId="0">
      <alignment horizontal="left" vertical="top"/>
    </xf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0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justify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2" fontId="4" fillId="0" borderId="1" xfId="0" applyNumberFormat="1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6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vertical="top"/>
      <protection hidden="1"/>
    </xf>
    <xf numFmtId="0" fontId="10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10" fillId="0" borderId="0" xfId="0" applyFont="1" applyAlignment="1" applyProtection="1">
      <alignment vertical="top"/>
      <protection hidden="1"/>
    </xf>
    <xf numFmtId="0" fontId="8" fillId="0" borderId="0" xfId="0" applyFont="1" applyAlignment="1" applyProtection="1">
      <alignment wrapText="1"/>
      <protection hidden="1"/>
    </xf>
    <xf numFmtId="0" fontId="8" fillId="0" borderId="0" xfId="0" applyFont="1" applyAlignment="1" applyProtection="1">
      <protection hidden="1"/>
    </xf>
    <xf numFmtId="2" fontId="0" fillId="0" borderId="1" xfId="0" applyNumberForma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2" fillId="0" borderId="0" xfId="2" applyFont="1" applyAlignment="1">
      <alignment vertical="center"/>
    </xf>
    <xf numFmtId="0" fontId="1" fillId="0" borderId="0" xfId="3"/>
    <xf numFmtId="0" fontId="16" fillId="0" borderId="0" xfId="3" applyFont="1"/>
    <xf numFmtId="49" fontId="16" fillId="0" borderId="0" xfId="3" applyNumberFormat="1" applyFont="1"/>
    <xf numFmtId="0" fontId="17" fillId="0" borderId="16" xfId="3" applyFont="1" applyBorder="1" applyAlignment="1">
      <alignment vertical="center" wrapText="1"/>
    </xf>
    <xf numFmtId="0" fontId="17" fillId="0" borderId="15" xfId="3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7" fillId="0" borderId="16" xfId="3" applyFont="1" applyBorder="1" applyAlignment="1">
      <alignment horizontal="center" vertical="center" wrapText="1"/>
    </xf>
    <xf numFmtId="49" fontId="17" fillId="0" borderId="1" xfId="3" applyNumberFormat="1" applyFont="1" applyBorder="1" applyAlignment="1">
      <alignment horizontal="center" vertical="center" wrapText="1"/>
    </xf>
    <xf numFmtId="49" fontId="17" fillId="0" borderId="16" xfId="3" applyNumberFormat="1" applyFont="1" applyBorder="1" applyAlignment="1">
      <alignment horizontal="center" vertical="center" wrapText="1"/>
    </xf>
    <xf numFmtId="0" fontId="17" fillId="0" borderId="18" xfId="3" applyFont="1" applyBorder="1" applyAlignment="1">
      <alignment horizontal="center" vertical="center" wrapText="1"/>
    </xf>
    <xf numFmtId="0" fontId="17" fillId="0" borderId="19" xfId="3" applyFont="1" applyBorder="1" applyAlignment="1">
      <alignment vertical="center" wrapText="1"/>
    </xf>
    <xf numFmtId="164" fontId="17" fillId="0" borderId="18" xfId="3" applyNumberFormat="1" applyFont="1" applyBorder="1" applyAlignment="1">
      <alignment horizontal="right" vertical="center" wrapText="1"/>
    </xf>
    <xf numFmtId="164" fontId="17" fillId="0" borderId="20" xfId="3" applyNumberFormat="1" applyFont="1" applyBorder="1" applyAlignment="1">
      <alignment horizontal="right" vertical="center" wrapText="1"/>
    </xf>
    <xf numFmtId="164" fontId="17" fillId="0" borderId="19" xfId="3" applyNumberFormat="1" applyFont="1" applyBorder="1" applyAlignment="1">
      <alignment horizontal="right" vertical="center" wrapText="1"/>
    </xf>
    <xf numFmtId="164" fontId="17" fillId="0" borderId="19" xfId="3" applyNumberFormat="1" applyFont="1" applyFill="1" applyBorder="1" applyAlignment="1">
      <alignment horizontal="right" vertical="center" wrapText="1"/>
    </xf>
    <xf numFmtId="0" fontId="1" fillId="0" borderId="0" xfId="3" applyBorder="1"/>
    <xf numFmtId="165" fontId="1" fillId="0" borderId="0" xfId="3" applyNumberFormat="1"/>
    <xf numFmtId="166" fontId="1" fillId="0" borderId="0" xfId="3" applyNumberFormat="1"/>
    <xf numFmtId="49" fontId="1" fillId="0" borderId="0" xfId="3" applyNumberFormat="1"/>
    <xf numFmtId="164" fontId="1" fillId="0" borderId="0" xfId="3" applyNumberFormat="1" applyFill="1" applyBorder="1"/>
    <xf numFmtId="0" fontId="1" fillId="0" borderId="0" xfId="3" applyBorder="1" applyAlignment="1">
      <alignment wrapText="1"/>
    </xf>
    <xf numFmtId="1" fontId="1" fillId="0" borderId="0" xfId="3" applyNumberFormat="1"/>
    <xf numFmtId="167" fontId="17" fillId="0" borderId="0" xfId="3" applyNumberFormat="1" applyFont="1" applyBorder="1" applyAlignment="1">
      <alignment horizontal="right" vertical="center" wrapText="1"/>
    </xf>
    <xf numFmtId="168" fontId="1" fillId="0" borderId="0" xfId="3" applyNumberFormat="1"/>
    <xf numFmtId="167" fontId="1" fillId="0" borderId="0" xfId="3" applyNumberFormat="1"/>
    <xf numFmtId="2" fontId="1" fillId="0" borderId="0" xfId="3" applyNumberFormat="1"/>
    <xf numFmtId="2" fontId="0" fillId="0" borderId="0" xfId="0" applyNumberFormat="1"/>
    <xf numFmtId="2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2" fontId="4" fillId="0" borderId="5" xfId="0" applyNumberFormat="1" applyFont="1" applyBorder="1" applyAlignment="1" applyProtection="1">
      <alignment horizontal="center" vertical="center"/>
      <protection hidden="1"/>
    </xf>
    <xf numFmtId="2" fontId="4" fillId="0" borderId="7" xfId="0" applyNumberFormat="1" applyFont="1" applyBorder="1" applyAlignment="1" applyProtection="1">
      <alignment horizontal="center" vertical="center"/>
      <protection hidden="1"/>
    </xf>
    <xf numFmtId="0" fontId="7" fillId="0" borderId="8" xfId="0" applyFont="1" applyBorder="1" applyAlignment="1" applyProtection="1">
      <alignment horizontal="center" wrapText="1"/>
      <protection hidden="1"/>
    </xf>
    <xf numFmtId="0" fontId="11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15" fillId="0" borderId="0" xfId="3" applyFont="1" applyAlignment="1">
      <alignment horizontal="center"/>
    </xf>
    <xf numFmtId="49" fontId="18" fillId="0" borderId="14" xfId="3" applyNumberFormat="1" applyFont="1" applyBorder="1" applyAlignment="1">
      <alignment horizontal="center" vertical="center" wrapText="1"/>
    </xf>
    <xf numFmtId="49" fontId="18" fillId="0" borderId="1" xfId="3" applyNumberFormat="1" applyFont="1" applyBorder="1" applyAlignment="1">
      <alignment horizontal="center" vertical="center" wrapText="1"/>
    </xf>
    <xf numFmtId="49" fontId="13" fillId="0" borderId="10" xfId="3" applyNumberFormat="1" applyFont="1" applyBorder="1" applyAlignment="1">
      <alignment horizontal="center" vertical="center" wrapText="1"/>
    </xf>
    <xf numFmtId="49" fontId="13" fillId="0" borderId="16" xfId="3" applyNumberFormat="1" applyFont="1" applyBorder="1" applyAlignment="1">
      <alignment horizontal="center" vertical="center" wrapText="1"/>
    </xf>
    <xf numFmtId="0" fontId="17" fillId="0" borderId="17" xfId="3" applyFont="1" applyBorder="1" applyAlignment="1">
      <alignment horizontal="center" vertical="center" wrapText="1"/>
    </xf>
    <xf numFmtId="0" fontId="17" fillId="0" borderId="7" xfId="3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7" fillId="0" borderId="9" xfId="3" applyFont="1" applyBorder="1" applyAlignment="1">
      <alignment horizontal="center" vertical="center" wrapText="1"/>
    </xf>
    <xf numFmtId="0" fontId="17" fillId="0" borderId="15" xfId="3" applyFont="1" applyBorder="1" applyAlignment="1">
      <alignment horizontal="center" vertical="center" wrapText="1"/>
    </xf>
    <xf numFmtId="0" fontId="17" fillId="0" borderId="10" xfId="3" applyFont="1" applyBorder="1" applyAlignment="1">
      <alignment horizontal="center" vertical="center" wrapText="1"/>
    </xf>
    <xf numFmtId="0" fontId="17" fillId="0" borderId="16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 wrapText="1"/>
    </xf>
    <xf numFmtId="0" fontId="17" fillId="0" borderId="12" xfId="3" applyFont="1" applyBorder="1" applyAlignment="1">
      <alignment horizontal="center" vertical="center" wrapText="1"/>
    </xf>
    <xf numFmtId="0" fontId="17" fillId="0" borderId="13" xfId="3" applyFont="1" applyBorder="1" applyAlignment="1">
      <alignment horizontal="center" vertical="center" wrapText="1"/>
    </xf>
    <xf numFmtId="0" fontId="18" fillId="0" borderId="9" xfId="3" applyFont="1" applyBorder="1" applyAlignment="1">
      <alignment horizontal="center" vertical="center" wrapText="1"/>
    </xf>
    <xf numFmtId="0" fontId="18" fillId="0" borderId="15" xfId="3" applyFont="1" applyBorder="1" applyAlignment="1">
      <alignment horizontal="center" vertical="center" wrapText="1"/>
    </xf>
  </cellXfs>
  <cellStyles count="72">
    <cellStyle name="S0" xfId="4"/>
    <cellStyle name="S1" xfId="5"/>
    <cellStyle name="S10" xfId="6"/>
    <cellStyle name="S11" xfId="7"/>
    <cellStyle name="S12" xfId="8"/>
    <cellStyle name="S13" xfId="9"/>
    <cellStyle name="S14" xfId="10"/>
    <cellStyle name="S15" xfId="11"/>
    <cellStyle name="S16" xfId="12"/>
    <cellStyle name="S17" xfId="13"/>
    <cellStyle name="S18" xfId="14"/>
    <cellStyle name="S18 2" xfId="15"/>
    <cellStyle name="S19" xfId="16"/>
    <cellStyle name="S2" xfId="17"/>
    <cellStyle name="S20" xfId="18"/>
    <cellStyle name="S21" xfId="19"/>
    <cellStyle name="S22" xfId="20"/>
    <cellStyle name="S23" xfId="21"/>
    <cellStyle name="S23 2" xfId="22"/>
    <cellStyle name="S24" xfId="23"/>
    <cellStyle name="S25" xfId="24"/>
    <cellStyle name="S26" xfId="25"/>
    <cellStyle name="S27" xfId="26"/>
    <cellStyle name="S28" xfId="27"/>
    <cellStyle name="S29" xfId="28"/>
    <cellStyle name="S3" xfId="29"/>
    <cellStyle name="S30" xfId="30"/>
    <cellStyle name="S31" xfId="31"/>
    <cellStyle name="S32" xfId="32"/>
    <cellStyle name="S33" xfId="33"/>
    <cellStyle name="S34" xfId="34"/>
    <cellStyle name="S34 2" xfId="35"/>
    <cellStyle name="S35" xfId="36"/>
    <cellStyle name="S36" xfId="37"/>
    <cellStyle name="S37" xfId="38"/>
    <cellStyle name="S38" xfId="39"/>
    <cellStyle name="S39" xfId="40"/>
    <cellStyle name="S4" xfId="41"/>
    <cellStyle name="S40" xfId="42"/>
    <cellStyle name="S41" xfId="43"/>
    <cellStyle name="S42" xfId="44"/>
    <cellStyle name="S43" xfId="45"/>
    <cellStyle name="S44" xfId="46"/>
    <cellStyle name="S45" xfId="47"/>
    <cellStyle name="S46" xfId="48"/>
    <cellStyle name="S47" xfId="49"/>
    <cellStyle name="S48" xfId="50"/>
    <cellStyle name="S49" xfId="51"/>
    <cellStyle name="S5" xfId="52"/>
    <cellStyle name="S50" xfId="53"/>
    <cellStyle name="S6" xfId="54"/>
    <cellStyle name="S7" xfId="55"/>
    <cellStyle name="S8" xfId="56"/>
    <cellStyle name="S9" xfId="57"/>
    <cellStyle name="Обычный" xfId="0" builtinId="0"/>
    <cellStyle name="Обычный 17" xfId="58"/>
    <cellStyle name="Обычный 19" xfId="59"/>
    <cellStyle name="Обычный 2" xfId="1"/>
    <cellStyle name="Обычный 2 2" xfId="2"/>
    <cellStyle name="Обычный 3" xfId="60"/>
    <cellStyle name="Обычный 4" xfId="61"/>
    <cellStyle name="Обычный 4 2" xfId="62"/>
    <cellStyle name="Обычный 4 2 2" xfId="63"/>
    <cellStyle name="Обычный 4 2 2 2" xfId="64"/>
    <cellStyle name="Обычный 4 2 3" xfId="65"/>
    <cellStyle name="Обычный 4 3" xfId="66"/>
    <cellStyle name="Обычный 5" xfId="67"/>
    <cellStyle name="Обычный 6" xfId="3"/>
    <cellStyle name="Финансовый 2" xfId="68"/>
    <cellStyle name="Финансовый 3" xfId="69"/>
    <cellStyle name="Финансовый 3 2" xfId="70"/>
    <cellStyle name="Финансовый 4" xfId="71"/>
  </cellStyles>
  <dxfs count="1">
    <dxf>
      <font>
        <b/>
        <i val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workbookViewId="0">
      <selection activeCell="O25" sqref="O24:O25"/>
    </sheetView>
  </sheetViews>
  <sheetFormatPr defaultRowHeight="12.75" x14ac:dyDescent="0.2"/>
  <cols>
    <col min="1" max="1" width="4.5703125" customWidth="1"/>
    <col min="2" max="2" width="13.42578125" customWidth="1"/>
    <col min="3" max="3" width="19.42578125" customWidth="1"/>
    <col min="4" max="4" width="12" customWidth="1"/>
    <col min="5" max="5" width="10.42578125" customWidth="1"/>
    <col min="6" max="6" width="10.140625" customWidth="1"/>
    <col min="7" max="7" width="13.140625" customWidth="1"/>
    <col min="8" max="8" width="15.28515625" customWidth="1"/>
    <col min="9" max="9" width="13.85546875" customWidth="1"/>
    <col min="10" max="10" width="14.85546875" customWidth="1"/>
    <col min="11" max="11" width="13.85546875" customWidth="1"/>
    <col min="12" max="12" width="11" customWidth="1"/>
    <col min="13" max="13" width="15.42578125" customWidth="1"/>
    <col min="14" max="14" width="11.42578125" bestFit="1" customWidth="1"/>
  </cols>
  <sheetData>
    <row r="1" spans="1:14" x14ac:dyDescent="0.2">
      <c r="A1" s="59" t="s">
        <v>48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/>
    </row>
    <row r="2" spans="1:14" ht="48" customHeight="1" x14ac:dyDescent="0.2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</row>
    <row r="3" spans="1:14" ht="51" customHeight="1" x14ac:dyDescent="0.2">
      <c r="A3" s="22"/>
      <c r="B3" s="22"/>
      <c r="C3" s="65" t="s">
        <v>47</v>
      </c>
      <c r="D3" s="65"/>
      <c r="E3" s="65"/>
      <c r="F3" s="65"/>
      <c r="G3" s="65"/>
      <c r="H3" s="65"/>
      <c r="I3" s="65"/>
      <c r="J3" s="65"/>
      <c r="K3" s="65"/>
      <c r="L3" s="65"/>
      <c r="M3" s="22"/>
      <c r="N3" s="23"/>
    </row>
    <row r="4" spans="1:14" ht="25.5" customHeight="1" x14ac:dyDescent="0.2">
      <c r="A4" s="22"/>
      <c r="B4" s="22"/>
      <c r="C4" s="65" t="s">
        <v>24</v>
      </c>
      <c r="D4" s="65"/>
      <c r="E4" s="65"/>
      <c r="F4" s="65"/>
      <c r="G4" s="65"/>
      <c r="H4" s="65"/>
      <c r="I4" s="65"/>
      <c r="J4" s="65"/>
      <c r="K4" s="65"/>
      <c r="L4" s="65"/>
      <c r="M4" s="22"/>
      <c r="N4" s="23"/>
    </row>
    <row r="5" spans="1:14" ht="25.5" customHeight="1" x14ac:dyDescent="0.2">
      <c r="A5" s="22"/>
      <c r="B5" s="22"/>
      <c r="C5" s="21"/>
      <c r="D5" s="21"/>
      <c r="E5" s="21"/>
      <c r="F5" s="21"/>
      <c r="G5" s="21"/>
      <c r="H5" s="22"/>
      <c r="I5" s="22"/>
      <c r="J5" s="22"/>
      <c r="K5" s="22"/>
      <c r="L5" s="22"/>
      <c r="M5" s="22"/>
      <c r="N5" s="23"/>
    </row>
    <row r="6" spans="1:14" ht="25.5" customHeight="1" x14ac:dyDescent="0.2">
      <c r="A6" s="53" t="s">
        <v>0</v>
      </c>
      <c r="B6" s="53" t="s">
        <v>2</v>
      </c>
      <c r="C6" s="66" t="s">
        <v>9</v>
      </c>
      <c r="D6" s="67"/>
      <c r="E6" s="67"/>
      <c r="F6" s="67"/>
      <c r="G6" s="68"/>
      <c r="H6" s="53" t="s">
        <v>3</v>
      </c>
      <c r="I6" s="53" t="s">
        <v>16</v>
      </c>
      <c r="J6" s="53" t="s">
        <v>12</v>
      </c>
      <c r="K6" s="53" t="s">
        <v>6</v>
      </c>
      <c r="L6" s="53" t="s">
        <v>7</v>
      </c>
      <c r="M6" s="53" t="s">
        <v>15</v>
      </c>
      <c r="N6" s="53" t="s">
        <v>5</v>
      </c>
    </row>
    <row r="7" spans="1:14" ht="39.75" customHeight="1" x14ac:dyDescent="0.2">
      <c r="A7" s="54"/>
      <c r="B7" s="54"/>
      <c r="C7" s="3" t="s">
        <v>1</v>
      </c>
      <c r="D7" s="4" t="s">
        <v>11</v>
      </c>
      <c r="E7" s="3" t="s">
        <v>8</v>
      </c>
      <c r="F7" s="3" t="s">
        <v>4</v>
      </c>
      <c r="G7" s="4" t="s">
        <v>5</v>
      </c>
      <c r="H7" s="55"/>
      <c r="I7" s="55"/>
      <c r="J7" s="55"/>
      <c r="K7" s="55"/>
      <c r="L7" s="55"/>
      <c r="M7" s="64"/>
      <c r="N7" s="55"/>
    </row>
    <row r="8" spans="1:14" ht="25.5" x14ac:dyDescent="0.2">
      <c r="A8" s="3">
        <v>1</v>
      </c>
      <c r="B8" s="3" t="s">
        <v>17</v>
      </c>
      <c r="C8" s="3" t="s">
        <v>18</v>
      </c>
      <c r="D8" s="3"/>
      <c r="E8" s="3"/>
      <c r="F8" s="3"/>
      <c r="G8" s="56">
        <v>3900</v>
      </c>
      <c r="H8" s="57"/>
      <c r="I8" s="20">
        <v>1500</v>
      </c>
      <c r="J8" s="20"/>
      <c r="K8" s="20"/>
      <c r="L8" s="20"/>
      <c r="M8" s="20">
        <v>130</v>
      </c>
      <c r="N8" s="6">
        <f>SUM(G8:M8)</f>
        <v>5530</v>
      </c>
    </row>
    <row r="9" spans="1:14" ht="25.5" x14ac:dyDescent="0.2">
      <c r="A9" s="5"/>
      <c r="B9" s="3"/>
      <c r="C9" s="3" t="s">
        <v>9</v>
      </c>
      <c r="D9" s="3"/>
      <c r="E9" s="3"/>
      <c r="F9" s="3"/>
      <c r="G9" s="52">
        <v>8970</v>
      </c>
      <c r="H9" s="52"/>
      <c r="I9" s="20"/>
      <c r="J9" s="20"/>
      <c r="K9" s="20"/>
      <c r="L9" s="20"/>
      <c r="M9" s="20"/>
      <c r="N9" s="6">
        <f>SUM(G9:M9)</f>
        <v>8970</v>
      </c>
    </row>
    <row r="10" spans="1:14" x14ac:dyDescent="0.2">
      <c r="A10" s="7"/>
      <c r="B10" s="8" t="s">
        <v>14</v>
      </c>
      <c r="C10" s="3"/>
      <c r="D10" s="3"/>
      <c r="E10" s="3"/>
      <c r="F10" s="3"/>
      <c r="G10" s="9">
        <f>G9*0.9</f>
        <v>8073</v>
      </c>
      <c r="H10" s="9">
        <f>G8*0.9</f>
        <v>3510</v>
      </c>
      <c r="I10" s="9">
        <f>(I8+I9)*0.9</f>
        <v>1350</v>
      </c>
      <c r="J10" s="9">
        <f>(J8+J9)*0.9</f>
        <v>0</v>
      </c>
      <c r="K10" s="9">
        <f>(K8+K9)*0.9</f>
        <v>0</v>
      </c>
      <c r="L10" s="9">
        <f>(L8+L9)*0.9</f>
        <v>0</v>
      </c>
      <c r="M10" s="9">
        <f>(M8+M9)*0.9</f>
        <v>117</v>
      </c>
      <c r="N10" s="9">
        <f>SUM(G10:M10)</f>
        <v>13050</v>
      </c>
    </row>
    <row r="11" spans="1:14" x14ac:dyDescent="0.2">
      <c r="A11" s="7"/>
      <c r="B11" s="8"/>
      <c r="C11" s="3" t="s">
        <v>19</v>
      </c>
      <c r="D11" s="3"/>
      <c r="E11" s="3"/>
      <c r="F11" s="3"/>
      <c r="G11" s="9">
        <f>G10*1.082</f>
        <v>8734.9860000000008</v>
      </c>
      <c r="H11" s="9">
        <f t="shared" ref="H11:M11" si="0">H10*1.082</f>
        <v>3797.82</v>
      </c>
      <c r="I11" s="9">
        <f t="shared" si="0"/>
        <v>1460.7</v>
      </c>
      <c r="J11" s="9">
        <f t="shared" si="0"/>
        <v>0</v>
      </c>
      <c r="K11" s="9">
        <f t="shared" si="0"/>
        <v>0</v>
      </c>
      <c r="L11" s="9">
        <f t="shared" si="0"/>
        <v>0</v>
      </c>
      <c r="M11" s="9">
        <f t="shared" si="0"/>
        <v>126.59400000000001</v>
      </c>
      <c r="N11" s="9">
        <f>SUM(G11:M11)</f>
        <v>14120.1</v>
      </c>
    </row>
    <row r="12" spans="1:14" ht="15" customHeight="1" x14ac:dyDescent="0.2">
      <c r="A12" s="7"/>
      <c r="B12" s="8"/>
      <c r="C12" s="3" t="s">
        <v>20</v>
      </c>
      <c r="D12" s="3"/>
      <c r="E12" s="3"/>
      <c r="F12" s="3"/>
      <c r="G12" s="9">
        <f>G11*1.072</f>
        <v>9363.9049920000016</v>
      </c>
      <c r="H12" s="9">
        <f t="shared" ref="H12:M12" si="1">H11*1.072</f>
        <v>4071.2630400000003</v>
      </c>
      <c r="I12" s="9">
        <f t="shared" si="1"/>
        <v>1565.8704000000002</v>
      </c>
      <c r="J12" s="9">
        <f t="shared" si="1"/>
        <v>0</v>
      </c>
      <c r="K12" s="9">
        <f t="shared" si="1"/>
        <v>0</v>
      </c>
      <c r="L12" s="9">
        <f t="shared" si="1"/>
        <v>0</v>
      </c>
      <c r="M12" s="9">
        <f t="shared" si="1"/>
        <v>135.70876800000002</v>
      </c>
      <c r="N12" s="9">
        <f t="shared" ref="N12:N17" si="2">SUM(G12:M12)</f>
        <v>15136.747200000002</v>
      </c>
    </row>
    <row r="13" spans="1:14" x14ac:dyDescent="0.2">
      <c r="A13" s="7"/>
      <c r="B13" s="8"/>
      <c r="C13" s="3" t="s">
        <v>21</v>
      </c>
      <c r="D13" s="3"/>
      <c r="E13" s="3"/>
      <c r="F13" s="3"/>
      <c r="G13" s="9">
        <f>G12*1.071</f>
        <v>10028.742246432001</v>
      </c>
      <c r="H13" s="9">
        <f t="shared" ref="H13:M13" si="3">H12*1.071</f>
        <v>4360.3227158400005</v>
      </c>
      <c r="I13" s="9">
        <f t="shared" si="3"/>
        <v>1677.0471984000003</v>
      </c>
      <c r="J13" s="9">
        <f t="shared" si="3"/>
        <v>0</v>
      </c>
      <c r="K13" s="9">
        <f t="shared" si="3"/>
        <v>0</v>
      </c>
      <c r="L13" s="9">
        <f t="shared" si="3"/>
        <v>0</v>
      </c>
      <c r="M13" s="9">
        <f t="shared" si="3"/>
        <v>145.34409052800001</v>
      </c>
      <c r="N13" s="9">
        <f t="shared" si="2"/>
        <v>16211.456251200001</v>
      </c>
    </row>
    <row r="14" spans="1:14" x14ac:dyDescent="0.2">
      <c r="A14" s="7"/>
      <c r="B14" s="8"/>
      <c r="C14" s="3" t="s">
        <v>22</v>
      </c>
      <c r="D14" s="3"/>
      <c r="E14" s="3"/>
      <c r="F14" s="3"/>
      <c r="G14" s="9">
        <f>G13*1.068</f>
        <v>10710.696719189378</v>
      </c>
      <c r="H14" s="9">
        <f t="shared" ref="H14:M14" si="4">H13*1.068</f>
        <v>4656.8246605171207</v>
      </c>
      <c r="I14" s="9">
        <f t="shared" si="4"/>
        <v>1791.0864078912005</v>
      </c>
      <c r="J14" s="9">
        <f t="shared" si="4"/>
        <v>0</v>
      </c>
      <c r="K14" s="9">
        <f t="shared" si="4"/>
        <v>0</v>
      </c>
      <c r="L14" s="9">
        <f t="shared" si="4"/>
        <v>0</v>
      </c>
      <c r="M14" s="9">
        <f t="shared" si="4"/>
        <v>155.22748868390403</v>
      </c>
      <c r="N14" s="9">
        <f t="shared" si="2"/>
        <v>17313.835276281603</v>
      </c>
    </row>
    <row r="15" spans="1:14" x14ac:dyDescent="0.2">
      <c r="A15" s="7"/>
      <c r="B15" s="8"/>
      <c r="C15" s="3">
        <v>2015</v>
      </c>
      <c r="D15" s="3"/>
      <c r="E15" s="3"/>
      <c r="F15" s="3"/>
      <c r="G15" s="9">
        <f>G14*1.067</f>
        <v>11428.313399375065</v>
      </c>
      <c r="H15" s="9">
        <f t="shared" ref="H15:M15" si="5">H14*1.067</f>
        <v>4968.8319127717677</v>
      </c>
      <c r="I15" s="9">
        <f t="shared" si="5"/>
        <v>1911.0891972199108</v>
      </c>
      <c r="J15" s="9">
        <f t="shared" si="5"/>
        <v>0</v>
      </c>
      <c r="K15" s="9">
        <f t="shared" si="5"/>
        <v>0</v>
      </c>
      <c r="L15" s="9">
        <f t="shared" si="5"/>
        <v>0</v>
      </c>
      <c r="M15" s="9">
        <f t="shared" si="5"/>
        <v>165.62773042572559</v>
      </c>
      <c r="N15" s="9">
        <f t="shared" si="2"/>
        <v>18473.86223979247</v>
      </c>
    </row>
    <row r="16" spans="1:14" x14ac:dyDescent="0.2">
      <c r="A16" s="7"/>
      <c r="B16" s="8"/>
      <c r="C16" s="3">
        <v>2016</v>
      </c>
      <c r="D16" s="3"/>
      <c r="E16" s="3"/>
      <c r="F16" s="3"/>
      <c r="G16" s="9">
        <f>G15*1.058</f>
        <v>12091.15557653882</v>
      </c>
      <c r="H16" s="9">
        <f t="shared" ref="H16:M16" si="6">H15*1.058</f>
        <v>5257.0241637125309</v>
      </c>
      <c r="I16" s="9">
        <f t="shared" si="6"/>
        <v>2021.9323706586658</v>
      </c>
      <c r="J16" s="9">
        <f t="shared" si="6"/>
        <v>0</v>
      </c>
      <c r="K16" s="9">
        <f t="shared" si="6"/>
        <v>0</v>
      </c>
      <c r="L16" s="9">
        <f t="shared" si="6"/>
        <v>0</v>
      </c>
      <c r="M16" s="9">
        <f t="shared" si="6"/>
        <v>175.23413879041769</v>
      </c>
      <c r="N16" s="9">
        <f t="shared" si="2"/>
        <v>19545.346249700433</v>
      </c>
    </row>
    <row r="17" spans="1:17" x14ac:dyDescent="0.2">
      <c r="A17" s="7"/>
      <c r="B17" s="8"/>
      <c r="C17" s="3">
        <v>2017</v>
      </c>
      <c r="D17" s="3"/>
      <c r="E17" s="3"/>
      <c r="F17" s="3"/>
      <c r="G17" s="9">
        <f>G16*1.048</f>
        <v>12671.531044212685</v>
      </c>
      <c r="H17" s="9">
        <f t="shared" ref="H17:L17" si="7">H16*1.048</f>
        <v>5509.3613235707326</v>
      </c>
      <c r="I17" s="9">
        <f>I16</f>
        <v>2021.9323706586658</v>
      </c>
      <c r="J17" s="9">
        <f t="shared" si="7"/>
        <v>0</v>
      </c>
      <c r="K17" s="9">
        <f t="shared" si="7"/>
        <v>0</v>
      </c>
      <c r="L17" s="9">
        <f t="shared" si="7"/>
        <v>0</v>
      </c>
      <c r="M17" s="9">
        <f>M16*1.048-0.000115894439659314</f>
        <v>183.64526155791808</v>
      </c>
      <c r="N17" s="9">
        <f t="shared" si="2"/>
        <v>20386.47</v>
      </c>
      <c r="Q17" s="51"/>
    </row>
    <row r="18" spans="1:17" x14ac:dyDescent="0.2">
      <c r="A18" s="7"/>
      <c r="B18" s="8"/>
      <c r="C18" s="3"/>
      <c r="D18" s="3"/>
      <c r="E18" s="3"/>
      <c r="F18" s="3"/>
      <c r="G18" s="9"/>
      <c r="H18" s="9"/>
      <c r="I18" s="9"/>
      <c r="J18" s="9"/>
      <c r="K18" s="9"/>
      <c r="L18" s="9"/>
      <c r="M18" s="9"/>
      <c r="N18" s="9"/>
    </row>
    <row r="19" spans="1:17" ht="15" customHeight="1" x14ac:dyDescent="0.25">
      <c r="A19" s="58" t="s">
        <v>29</v>
      </c>
      <c r="B19" s="58"/>
      <c r="C19" s="58"/>
      <c r="D19" s="58"/>
      <c r="E19" s="58"/>
      <c r="F19" s="58"/>
      <c r="G19" s="58"/>
      <c r="H19" s="58"/>
      <c r="I19" s="10"/>
      <c r="J19" s="10"/>
      <c r="K19" s="10"/>
      <c r="L19" s="10"/>
      <c r="M19" s="10"/>
      <c r="N19" s="19"/>
    </row>
    <row r="20" spans="1:17" ht="15.75" x14ac:dyDescent="0.25">
      <c r="A20" s="12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1"/>
    </row>
    <row r="21" spans="1:17" ht="15" customHeight="1" x14ac:dyDescent="0.25">
      <c r="A21" s="12"/>
      <c r="B21" s="12"/>
      <c r="C21" s="12"/>
      <c r="D21" s="12"/>
      <c r="E21" s="12"/>
      <c r="F21" s="12"/>
      <c r="G21" s="12"/>
      <c r="H21" s="12"/>
      <c r="I21" s="12" t="s">
        <v>23</v>
      </c>
      <c r="J21" s="12"/>
      <c r="K21" s="10"/>
      <c r="L21" s="10"/>
      <c r="M21" s="10"/>
      <c r="N21" s="11"/>
    </row>
    <row r="22" spans="1:17" ht="18.75" x14ac:dyDescent="0.3">
      <c r="A22" s="12"/>
      <c r="B22" s="13" t="s">
        <v>10</v>
      </c>
      <c r="C22" s="13"/>
      <c r="D22" s="13"/>
      <c r="E22" s="13"/>
      <c r="F22" s="13"/>
      <c r="G22" s="13"/>
      <c r="H22" s="13"/>
      <c r="I22" s="13"/>
      <c r="J22" s="13"/>
      <c r="K22" s="10"/>
      <c r="L22" s="10"/>
      <c r="M22" s="10"/>
      <c r="N22" s="11"/>
    </row>
    <row r="23" spans="1:17" ht="18.75" x14ac:dyDescent="0.3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0"/>
      <c r="L23" s="10"/>
      <c r="M23" s="10"/>
      <c r="N23" s="11"/>
    </row>
    <row r="24" spans="1:17" ht="17.25" customHeight="1" x14ac:dyDescent="0.3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0"/>
      <c r="L24" s="10"/>
      <c r="M24" s="10"/>
      <c r="N24" s="11"/>
    </row>
    <row r="25" spans="1:17" ht="33" customHeight="1" x14ac:dyDescent="0.3">
      <c r="A25" s="12"/>
      <c r="B25" s="14" t="s">
        <v>13</v>
      </c>
      <c r="C25" s="14"/>
      <c r="D25" s="15"/>
      <c r="E25" s="14"/>
      <c r="F25" s="14"/>
      <c r="G25" s="14"/>
      <c r="H25" s="14"/>
      <c r="I25" s="13"/>
      <c r="J25" s="13"/>
      <c r="K25" s="10"/>
      <c r="L25" s="10"/>
      <c r="M25" s="10"/>
      <c r="N25" s="11"/>
    </row>
    <row r="26" spans="1:17" ht="33" customHeight="1" x14ac:dyDescent="0.3">
      <c r="A26" s="12"/>
      <c r="B26" s="14"/>
      <c r="C26" s="14"/>
      <c r="D26" s="15"/>
      <c r="E26" s="14"/>
      <c r="F26" s="14"/>
      <c r="G26" s="14"/>
      <c r="H26" s="14"/>
      <c r="I26" s="13"/>
      <c r="J26" s="13"/>
      <c r="K26" s="10"/>
      <c r="L26" s="10"/>
      <c r="M26" s="10"/>
      <c r="N26" s="11"/>
    </row>
    <row r="27" spans="1:17" ht="30.75" customHeight="1" x14ac:dyDescent="0.3">
      <c r="A27" s="16"/>
      <c r="B27" s="14"/>
      <c r="C27" s="14"/>
      <c r="D27" s="15"/>
      <c r="E27" s="14"/>
      <c r="F27" s="14"/>
      <c r="G27" s="14"/>
      <c r="H27" s="14"/>
      <c r="I27" s="13"/>
      <c r="J27" s="13"/>
      <c r="K27" s="10"/>
      <c r="L27" s="10"/>
      <c r="M27" s="10"/>
      <c r="N27" s="11"/>
    </row>
    <row r="28" spans="1:17" ht="18.75" x14ac:dyDescent="0.25">
      <c r="A28" s="1"/>
      <c r="B28" s="17"/>
      <c r="C28" s="17"/>
      <c r="D28" s="15"/>
      <c r="E28" s="14"/>
      <c r="F28" s="17"/>
      <c r="G28" s="17"/>
      <c r="H28" s="17"/>
      <c r="I28" s="15"/>
      <c r="J28" s="15"/>
      <c r="K28" s="11"/>
      <c r="L28" s="11"/>
      <c r="M28" s="11"/>
    </row>
    <row r="29" spans="1:17" ht="15" x14ac:dyDescent="0.2">
      <c r="A29" s="1"/>
      <c r="B29" s="2"/>
      <c r="C29" s="2"/>
      <c r="D29" s="2"/>
      <c r="E29" s="2"/>
      <c r="F29" s="2"/>
      <c r="G29" s="2"/>
      <c r="H29" s="2"/>
      <c r="I29" s="1"/>
      <c r="J29" s="1"/>
    </row>
    <row r="30" spans="1:17" ht="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7" ht="27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7" ht="27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26.2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23.2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 x14ac:dyDescent="0.2">
      <c r="B40" s="1"/>
      <c r="C40" s="1"/>
      <c r="D40" s="1"/>
      <c r="E40" s="1"/>
      <c r="F40" s="1"/>
      <c r="G40" s="1"/>
      <c r="H40" s="1"/>
      <c r="I40" s="1"/>
      <c r="J40" s="1"/>
    </row>
  </sheetData>
  <sheetProtection formatCells="0" formatColumns="0" formatRows="0" insertColumns="0" insertRows="0" insertHyperlinks="0" deleteColumns="0" deleteRows="0" sort="0" autoFilter="0" pivotTables="0"/>
  <mergeCells count="16">
    <mergeCell ref="A1:N2"/>
    <mergeCell ref="M6:M7"/>
    <mergeCell ref="N6:N7"/>
    <mergeCell ref="I6:I7"/>
    <mergeCell ref="J6:J7"/>
    <mergeCell ref="K6:K7"/>
    <mergeCell ref="C3:L3"/>
    <mergeCell ref="C4:L4"/>
    <mergeCell ref="L6:L7"/>
    <mergeCell ref="C6:G6"/>
    <mergeCell ref="A6:A7"/>
    <mergeCell ref="G9:H9"/>
    <mergeCell ref="B6:B7"/>
    <mergeCell ref="H6:H7"/>
    <mergeCell ref="G8:H8"/>
    <mergeCell ref="A19:H19"/>
  </mergeCells>
  <phoneticPr fontId="2" type="noConversion"/>
  <pageMargins left="0.62" right="0.36" top="1" bottom="1" header="0.5" footer="0.5"/>
  <pageSetup paperSize="9" scale="8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4"/>
  <sheetViews>
    <sheetView tabSelected="1" zoomScaleNormal="100" workbookViewId="0">
      <selection activeCell="D14" sqref="D14"/>
    </sheetView>
  </sheetViews>
  <sheetFormatPr defaultRowHeight="15" x14ac:dyDescent="0.25"/>
  <cols>
    <col min="1" max="1" width="17.42578125" style="25" customWidth="1"/>
    <col min="2" max="2" width="48" style="25" customWidth="1"/>
    <col min="3" max="3" width="20.85546875" style="25" customWidth="1"/>
    <col min="4" max="4" width="15.7109375" style="25" customWidth="1"/>
    <col min="5" max="5" width="19.5703125" style="25" customWidth="1"/>
    <col min="6" max="6" width="20.42578125" style="25" customWidth="1"/>
    <col min="7" max="11" width="15.7109375" style="25" customWidth="1"/>
    <col min="12" max="13" width="17.42578125" style="25" customWidth="1"/>
    <col min="14" max="14" width="40.28515625" style="25" customWidth="1"/>
    <col min="15" max="16384" width="9.140625" style="25"/>
  </cols>
  <sheetData>
    <row r="1" spans="1:14" ht="44.25" customHeight="1" x14ac:dyDescent="0.25">
      <c r="A1" s="24"/>
      <c r="B1" s="76" t="str">
        <f>IF(B13=0,CONCATENATE("Сметный расчёт по инвестиционному проекту ",A7,"  ",B7),CONCATENATE("Сводка затрат по инвестиционному проекту ",A7,"  ",B7))</f>
        <v>Сметный расчёт по инвестиционному проекту F_000-21-1-04.30-0053  Реконструкция ВЧ -каналов связи и создание комплексов телемеханики АСТУ в Вожегодском РЭС на объектах ПС 35/10 кВ "Гридино", "Сурково",  "Деревенька", "Никитино", реконструкция ВЧ-каналов связи и комплексов телемеханики на объектах ПС 110/35/10 кВ "Вожега", "Явенга тяговая". (9 комплексов)</v>
      </c>
      <c r="C1" s="76"/>
      <c r="D1" s="76"/>
      <c r="E1" s="76"/>
      <c r="F1" s="76"/>
      <c r="H1" s="26"/>
      <c r="I1" s="26"/>
      <c r="J1" s="26"/>
      <c r="K1" s="26"/>
      <c r="L1" s="26"/>
    </row>
    <row r="2" spans="1:14" ht="15.75" thickBot="1" x14ac:dyDescent="0.3">
      <c r="A2" s="24"/>
      <c r="B2" s="24"/>
      <c r="C2" s="24"/>
      <c r="H2" s="27"/>
      <c r="I2" s="27"/>
      <c r="J2" s="27"/>
      <c r="K2" s="27"/>
      <c r="L2" s="27"/>
    </row>
    <row r="3" spans="1:14" ht="15" customHeight="1" x14ac:dyDescent="0.25">
      <c r="A3" s="77" t="s">
        <v>25</v>
      </c>
      <c r="B3" s="79" t="s">
        <v>26</v>
      </c>
      <c r="C3" s="77" t="s">
        <v>30</v>
      </c>
      <c r="D3" s="81" t="s">
        <v>31</v>
      </c>
      <c r="E3" s="82"/>
      <c r="F3" s="83"/>
      <c r="G3" s="84" t="s">
        <v>32</v>
      </c>
      <c r="H3" s="70" t="s">
        <v>27</v>
      </c>
      <c r="I3" s="70" t="s">
        <v>33</v>
      </c>
      <c r="J3" s="70" t="s">
        <v>34</v>
      </c>
      <c r="K3" s="70" t="s">
        <v>35</v>
      </c>
      <c r="L3" s="72" t="s">
        <v>28</v>
      </c>
    </row>
    <row r="4" spans="1:14" ht="15" customHeight="1" x14ac:dyDescent="0.25">
      <c r="A4" s="78"/>
      <c r="B4" s="80"/>
      <c r="C4" s="78"/>
      <c r="D4" s="74" t="s">
        <v>36</v>
      </c>
      <c r="E4" s="75"/>
      <c r="F4" s="28" t="s">
        <v>37</v>
      </c>
      <c r="G4" s="85"/>
      <c r="H4" s="71"/>
      <c r="I4" s="71"/>
      <c r="J4" s="71"/>
      <c r="K4" s="71"/>
      <c r="L4" s="73"/>
    </row>
    <row r="5" spans="1:14" ht="121.5" customHeight="1" x14ac:dyDescent="0.25">
      <c r="A5" s="78"/>
      <c r="B5" s="80"/>
      <c r="C5" s="78"/>
      <c r="D5" s="29" t="s">
        <v>38</v>
      </c>
      <c r="E5" s="30" t="s">
        <v>39</v>
      </c>
      <c r="F5" s="31" t="s">
        <v>40</v>
      </c>
      <c r="G5" s="85"/>
      <c r="H5" s="71"/>
      <c r="I5" s="71"/>
      <c r="J5" s="71"/>
      <c r="K5" s="71"/>
      <c r="L5" s="73"/>
    </row>
    <row r="6" spans="1:14" x14ac:dyDescent="0.25">
      <c r="A6" s="29">
        <v>1</v>
      </c>
      <c r="B6" s="31">
        <v>2</v>
      </c>
      <c r="C6" s="29">
        <v>3</v>
      </c>
      <c r="D6" s="29">
        <v>8</v>
      </c>
      <c r="E6" s="30">
        <v>9</v>
      </c>
      <c r="F6" s="31">
        <v>10</v>
      </c>
      <c r="G6" s="29">
        <v>11</v>
      </c>
      <c r="H6" s="32" t="s">
        <v>41</v>
      </c>
      <c r="I6" s="32" t="s">
        <v>42</v>
      </c>
      <c r="J6" s="32" t="s">
        <v>43</v>
      </c>
      <c r="K6" s="32" t="s">
        <v>44</v>
      </c>
      <c r="L6" s="33" t="s">
        <v>45</v>
      </c>
    </row>
    <row r="7" spans="1:14" ht="73.5" customHeight="1" thickBot="1" x14ac:dyDescent="0.3">
      <c r="A7" s="34" t="s">
        <v>46</v>
      </c>
      <c r="B7" s="35" t="s">
        <v>47</v>
      </c>
      <c r="C7" s="36">
        <f>'Сметный расчет'!N17</f>
        <v>20386.47</v>
      </c>
      <c r="D7" s="36">
        <v>0</v>
      </c>
      <c r="E7" s="37">
        <v>0</v>
      </c>
      <c r="F7" s="38">
        <f>C7-D7-E7</f>
        <v>20386.47</v>
      </c>
      <c r="G7" s="36">
        <v>0</v>
      </c>
      <c r="H7" s="37">
        <f>ROUND((D7+E7+F7),5)</f>
        <v>20386.47</v>
      </c>
      <c r="I7" s="37">
        <v>0</v>
      </c>
      <c r="J7" s="37">
        <v>0</v>
      </c>
      <c r="K7" s="37">
        <f>(F7)*1.2</f>
        <v>24463.763999999999</v>
      </c>
      <c r="L7" s="39">
        <f>ROUND((I7+J7+K7),5)</f>
        <v>24463.763999999999</v>
      </c>
      <c r="M7" s="40"/>
      <c r="N7" s="40"/>
    </row>
    <row r="8" spans="1:14" ht="15" customHeight="1" x14ac:dyDescent="0.25">
      <c r="C8" s="41"/>
      <c r="D8" s="42"/>
      <c r="H8" s="43"/>
      <c r="I8" s="43"/>
      <c r="J8" s="43"/>
      <c r="K8" s="43"/>
      <c r="L8" s="44"/>
      <c r="M8" s="40"/>
      <c r="N8" s="45"/>
    </row>
    <row r="9" spans="1:14" x14ac:dyDescent="0.25">
      <c r="C9" s="46"/>
      <c r="F9" s="47"/>
      <c r="H9" s="48"/>
      <c r="I9" s="43"/>
      <c r="J9" s="43"/>
      <c r="K9" s="43"/>
      <c r="L9" s="43"/>
    </row>
    <row r="10" spans="1:14" x14ac:dyDescent="0.25">
      <c r="C10" s="49"/>
      <c r="H10" s="43"/>
      <c r="I10" s="43"/>
      <c r="J10" s="43"/>
      <c r="K10" s="43"/>
      <c r="L10" s="50"/>
    </row>
    <row r="11" spans="1:14" x14ac:dyDescent="0.25">
      <c r="L11" s="48"/>
    </row>
    <row r="12" spans="1:14" x14ac:dyDescent="0.25"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</row>
    <row r="13" spans="1:14" x14ac:dyDescent="0.25">
      <c r="C13" s="49"/>
      <c r="F13" s="49"/>
      <c r="L13" s="49"/>
    </row>
    <row r="14" spans="1:14" x14ac:dyDescent="0.25">
      <c r="L14" s="49"/>
    </row>
  </sheetData>
  <mergeCells count="13">
    <mergeCell ref="B1:F1"/>
    <mergeCell ref="A3:A5"/>
    <mergeCell ref="B3:B5"/>
    <mergeCell ref="C3:C5"/>
    <mergeCell ref="D3:F3"/>
    <mergeCell ref="B12:L12"/>
    <mergeCell ref="H3:H5"/>
    <mergeCell ref="I3:I5"/>
    <mergeCell ref="J3:J5"/>
    <mergeCell ref="K3:K5"/>
    <mergeCell ref="L3:L5"/>
    <mergeCell ref="D4:E4"/>
    <mergeCell ref="G3:G5"/>
  </mergeCells>
  <conditionalFormatting sqref="M1:M1048576">
    <cfRule type="cellIs" dxfId="0" priority="1" operator="equal">
      <formula>"СХОДИТСЯ"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Сметный расчет</vt:lpstr>
      <vt:lpstr>Стоимость с НДС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sdumov</dc:creator>
  <cp:lastModifiedBy>1</cp:lastModifiedBy>
  <cp:lastPrinted>2009-06-24T10:17:58Z</cp:lastPrinted>
  <dcterms:created xsi:type="dcterms:W3CDTF">2009-05-08T04:02:05Z</dcterms:created>
  <dcterms:modified xsi:type="dcterms:W3CDTF">2019-11-15T06:07:34Z</dcterms:modified>
</cp:coreProperties>
</file>